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24" windowWidth="19128" windowHeight="7320"/>
  </bookViews>
  <sheets>
    <sheet name="111-1日間學生代辦費收入明細" sheetId="1" r:id="rId1"/>
    <sheet name="111-1夜間學生代辦費收入明細" sheetId="2" r:id="rId2"/>
    <sheet name="111-1日間學生代辦費支出明細表" sheetId="3" r:id="rId3"/>
    <sheet name="111-1夜間學生代辦費支出明細" sheetId="4" r:id="rId4"/>
  </sheets>
  <calcPr calcId="124519"/>
</workbook>
</file>

<file path=xl/calcChain.xml><?xml version="1.0" encoding="utf-8"?>
<calcChain xmlns="http://schemas.openxmlformats.org/spreadsheetml/2006/main">
  <c r="G4" i="4"/>
  <c r="F4"/>
  <c r="E4"/>
  <c r="D4"/>
  <c r="C4"/>
  <c r="B4"/>
  <c r="H4" i="3"/>
  <c r="G4"/>
  <c r="F4"/>
  <c r="E4"/>
  <c r="D4"/>
  <c r="C4"/>
  <c r="B4"/>
  <c r="G11" i="2"/>
  <c r="F11"/>
  <c r="E11"/>
  <c r="D11"/>
  <c r="C11"/>
  <c r="B11"/>
  <c r="G10"/>
  <c r="G12" s="1"/>
  <c r="F10"/>
  <c r="F12" s="1"/>
  <c r="E10"/>
  <c r="E12" s="1"/>
  <c r="D10"/>
  <c r="D12" s="1"/>
  <c r="C10"/>
  <c r="C12" s="1"/>
  <c r="B10"/>
  <c r="B12" s="1"/>
  <c r="G22" i="1"/>
  <c r="F22"/>
  <c r="E22"/>
  <c r="D22"/>
  <c r="C22"/>
  <c r="B22"/>
  <c r="F21"/>
  <c r="E21"/>
  <c r="D21"/>
  <c r="C21"/>
  <c r="B21"/>
  <c r="H20"/>
  <c r="G20"/>
  <c r="F20"/>
  <c r="E20"/>
  <c r="D20"/>
  <c r="C20"/>
  <c r="B20"/>
  <c r="G19"/>
  <c r="F19"/>
  <c r="E19"/>
  <c r="D19"/>
  <c r="C19"/>
  <c r="B19"/>
  <c r="G18"/>
  <c r="F18"/>
  <c r="E18"/>
  <c r="D18"/>
  <c r="C18"/>
  <c r="B18"/>
  <c r="H17"/>
  <c r="G17"/>
  <c r="F17"/>
  <c r="E17"/>
  <c r="D17"/>
  <c r="D23" s="1"/>
  <c r="B17"/>
  <c r="H16"/>
  <c r="H23" s="1"/>
  <c r="G16"/>
  <c r="G23" s="1"/>
  <c r="F16"/>
  <c r="F23" s="1"/>
  <c r="E16"/>
  <c r="E23" s="1"/>
  <c r="D16"/>
  <c r="C16"/>
  <c r="C23" s="1"/>
  <c r="B16"/>
  <c r="B23" s="1"/>
  <c r="E11"/>
  <c r="I12" i="2" l="1"/>
  <c r="J23" i="1"/>
</calcChain>
</file>

<file path=xl/sharedStrings.xml><?xml version="1.0" encoding="utf-8"?>
<sst xmlns="http://schemas.openxmlformats.org/spreadsheetml/2006/main" count="91" uniqueCount="39">
  <si>
    <t>學年度</t>
  </si>
  <si>
    <t>學期</t>
  </si>
  <si>
    <t>部別</t>
  </si>
  <si>
    <t>日間部</t>
  </si>
  <si>
    <t>費用類別</t>
  </si>
  <si>
    <t>註冊費</t>
  </si>
  <si>
    <t>應繳日期</t>
  </si>
  <si>
    <t>111/09/12</t>
  </si>
  <si>
    <t>學校入帳帳號</t>
  </si>
  <si>
    <t>費用名稱</t>
  </si>
  <si>
    <t>收費標準</t>
  </si>
  <si>
    <t>收費標準金額</t>
  </si>
  <si>
    <t>學生人數</t>
  </si>
  <si>
    <t>總金額</t>
  </si>
  <si>
    <t>備註</t>
  </si>
  <si>
    <t>代辦費用 (含平安保險)</t>
  </si>
  <si>
    <t>-</t>
  </si>
  <si>
    <t>合計</t>
  </si>
  <si>
    <t>科目</t>
    <phoneticPr fontId="3" type="noConversion"/>
  </si>
  <si>
    <t>項目:</t>
    <phoneticPr fontId="3" type="noConversion"/>
  </si>
  <si>
    <t>學生保險</t>
    <phoneticPr fontId="3" type="noConversion"/>
  </si>
  <si>
    <t>家長會費</t>
    <phoneticPr fontId="3" type="noConversion"/>
  </si>
  <si>
    <t>班級費</t>
    <phoneticPr fontId="3" type="noConversion"/>
  </si>
  <si>
    <t>冷氣費</t>
    <phoneticPr fontId="3" type="noConversion"/>
  </si>
  <si>
    <t>書籍費</t>
    <phoneticPr fontId="3" type="noConversion"/>
  </si>
  <si>
    <t>團膳費</t>
    <phoneticPr fontId="3" type="noConversion"/>
  </si>
  <si>
    <t>丙檢費</t>
    <phoneticPr fontId="3" type="noConversion"/>
  </si>
  <si>
    <t>實用餐飲科2年級</t>
    <phoneticPr fontId="3" type="noConversion"/>
  </si>
  <si>
    <t>實用餐飲科3年級</t>
    <phoneticPr fontId="3" type="noConversion"/>
  </si>
  <si>
    <t>實用汽車科3年級</t>
    <phoneticPr fontId="3" type="noConversion"/>
  </si>
  <si>
    <t>建教汽車科2年級</t>
    <phoneticPr fontId="3" type="noConversion"/>
  </si>
  <si>
    <t>建教餐飲科2年級</t>
    <phoneticPr fontId="3" type="noConversion"/>
  </si>
  <si>
    <t>建教餐飲科3年級</t>
  </si>
  <si>
    <t>正規時尚造型科</t>
    <phoneticPr fontId="3" type="noConversion"/>
  </si>
  <si>
    <t>合計:</t>
    <phoneticPr fontId="3" type="noConversion"/>
  </si>
  <si>
    <t>共合計:</t>
    <phoneticPr fontId="3" type="noConversion"/>
  </si>
  <si>
    <t>夜間部</t>
    <phoneticPr fontId="3" type="noConversion"/>
  </si>
  <si>
    <t>夜餐飲科2年級</t>
    <phoneticPr fontId="3" type="noConversion"/>
  </si>
  <si>
    <t>夜餐飲科3年級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</si>
</sst>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_-[$$-404]* #,##0_-;\-[$$-404]* #,##0_-;_-[$$-404]* &quot;-&quot;??_-;_-@_-"/>
  </numFmts>
  <fonts count="4">
    <font>
      <sz val="12"/>
      <color theme="1"/>
      <name val="新細明體"/>
      <family val="2"/>
      <charset val="136"/>
      <scheme val="minor"/>
    </font>
    <font>
      <sz val="12"/>
      <color rgb="FF990000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FCE4C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medium">
        <color rgb="FF000000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/>
      <right style="medium">
        <color rgb="FF000000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/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/>
      <top style="thin">
        <color rgb="FF999999"/>
      </top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center" vertical="center" wrapText="1"/>
    </xf>
    <xf numFmtId="176" fontId="0" fillId="0" borderId="11" xfId="0" applyNumberFormat="1" applyBorder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0" fillId="4" borderId="11" xfId="0" applyNumberFormat="1" applyFill="1" applyBorder="1">
      <alignment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horizontal="right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selection activeCell="E26" sqref="E26"/>
    </sheetView>
  </sheetViews>
  <sheetFormatPr defaultRowHeight="16.2"/>
  <cols>
    <col min="6" max="7" width="10.44140625" bestFit="1" customWidth="1"/>
    <col min="10" max="10" width="10.44140625" bestFit="1" customWidth="1"/>
  </cols>
  <sheetData>
    <row r="1" spans="1:8">
      <c r="A1" s="1" t="s">
        <v>0</v>
      </c>
      <c r="B1" s="2">
        <v>111</v>
      </c>
      <c r="C1" s="3" t="s">
        <v>1</v>
      </c>
      <c r="D1" s="2">
        <v>1</v>
      </c>
      <c r="E1" s="3" t="s">
        <v>2</v>
      </c>
      <c r="F1" s="4" t="s">
        <v>3</v>
      </c>
    </row>
    <row r="2" spans="1:8" ht="32.4">
      <c r="A2" s="5" t="s">
        <v>4</v>
      </c>
      <c r="B2" s="6" t="s">
        <v>5</v>
      </c>
      <c r="C2" s="7" t="s">
        <v>6</v>
      </c>
      <c r="D2" s="6" t="s">
        <v>7</v>
      </c>
      <c r="E2" s="7" t="s">
        <v>8</v>
      </c>
      <c r="F2" s="8"/>
    </row>
    <row r="3" spans="1:8" ht="32.4">
      <c r="A3" s="5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9" t="s">
        <v>14</v>
      </c>
    </row>
    <row r="4" spans="1:8">
      <c r="A4" s="18" t="s">
        <v>15</v>
      </c>
      <c r="B4" s="6" t="s">
        <v>16</v>
      </c>
      <c r="C4" s="10">
        <v>9249</v>
      </c>
      <c r="D4" s="6">
        <v>8</v>
      </c>
      <c r="E4" s="10">
        <v>73992</v>
      </c>
      <c r="F4" s="8"/>
    </row>
    <row r="5" spans="1:8">
      <c r="A5" s="19"/>
      <c r="B5" s="6" t="s">
        <v>16</v>
      </c>
      <c r="C5" s="10">
        <v>11414</v>
      </c>
      <c r="D5" s="6">
        <v>21</v>
      </c>
      <c r="E5" s="10">
        <v>239694</v>
      </c>
      <c r="F5" s="8"/>
    </row>
    <row r="6" spans="1:8">
      <c r="A6" s="19"/>
      <c r="B6" s="6" t="s">
        <v>16</v>
      </c>
      <c r="C6" s="10">
        <v>12232</v>
      </c>
      <c r="D6" s="6">
        <v>23</v>
      </c>
      <c r="E6" s="10">
        <v>281336</v>
      </c>
      <c r="F6" s="8"/>
    </row>
    <row r="7" spans="1:8">
      <c r="A7" s="19"/>
      <c r="B7" s="6" t="s">
        <v>16</v>
      </c>
      <c r="C7" s="10">
        <v>12830</v>
      </c>
      <c r="D7" s="6">
        <v>3</v>
      </c>
      <c r="E7" s="10">
        <v>38490</v>
      </c>
      <c r="F7" s="8"/>
    </row>
    <row r="8" spans="1:8">
      <c r="A8" s="19"/>
      <c r="B8" s="6" t="s">
        <v>16</v>
      </c>
      <c r="C8" s="10">
        <v>1275</v>
      </c>
      <c r="D8" s="6">
        <v>3</v>
      </c>
      <c r="E8" s="10">
        <v>3825</v>
      </c>
      <c r="F8" s="8"/>
    </row>
    <row r="9" spans="1:8">
      <c r="A9" s="19"/>
      <c r="B9" s="6" t="s">
        <v>16</v>
      </c>
      <c r="C9" s="10">
        <v>11126</v>
      </c>
      <c r="D9" s="6">
        <v>9</v>
      </c>
      <c r="E9" s="10">
        <v>100134</v>
      </c>
      <c r="F9" s="8"/>
    </row>
    <row r="10" spans="1:8">
      <c r="A10" s="20"/>
      <c r="B10" s="6" t="s">
        <v>16</v>
      </c>
      <c r="C10" s="10">
        <v>10781</v>
      </c>
      <c r="D10" s="6">
        <v>5</v>
      </c>
      <c r="E10" s="10">
        <v>53905</v>
      </c>
      <c r="F10" s="8"/>
    </row>
    <row r="11" spans="1:8">
      <c r="A11" s="21" t="s">
        <v>17</v>
      </c>
      <c r="B11" s="22"/>
      <c r="C11" s="22"/>
      <c r="D11" s="23"/>
      <c r="E11" s="11">
        <f>SUM(E4:E10)</f>
        <v>791376</v>
      </c>
      <c r="F11" s="12"/>
    </row>
    <row r="14" spans="1:8">
      <c r="A14" s="13" t="s">
        <v>18</v>
      </c>
      <c r="B14" s="13">
        <v>21421</v>
      </c>
      <c r="C14" s="13">
        <v>21423</v>
      </c>
      <c r="D14" s="13">
        <v>21422</v>
      </c>
      <c r="E14" s="13">
        <v>21427</v>
      </c>
      <c r="F14" s="13">
        <v>21431</v>
      </c>
      <c r="G14" s="13">
        <v>2145</v>
      </c>
      <c r="H14" s="13">
        <v>21435</v>
      </c>
    </row>
    <row r="15" spans="1:8" ht="32.4">
      <c r="A15" s="13" t="s">
        <v>19</v>
      </c>
      <c r="B15" s="13" t="s">
        <v>20</v>
      </c>
      <c r="C15" s="13" t="s">
        <v>21</v>
      </c>
      <c r="D15" s="13" t="s">
        <v>22</v>
      </c>
      <c r="E15" s="13" t="s">
        <v>23</v>
      </c>
      <c r="F15" s="13" t="s">
        <v>24</v>
      </c>
      <c r="G15" s="13" t="s">
        <v>25</v>
      </c>
      <c r="H15" s="13" t="s">
        <v>26</v>
      </c>
    </row>
    <row r="16" spans="1:8" ht="48.6">
      <c r="A16" s="13" t="s">
        <v>27</v>
      </c>
      <c r="B16" s="14">
        <f>175*23</f>
        <v>4025</v>
      </c>
      <c r="C16" s="14">
        <f>2300</f>
        <v>2300</v>
      </c>
      <c r="D16" s="14">
        <f>23*50</f>
        <v>1150</v>
      </c>
      <c r="E16" s="14">
        <f>23*900</f>
        <v>20700</v>
      </c>
      <c r="F16" s="14">
        <f>23*4507</f>
        <v>103661</v>
      </c>
      <c r="G16" s="14">
        <f>23*5000</f>
        <v>115000</v>
      </c>
      <c r="H16" s="14">
        <f>23*1500</f>
        <v>34500</v>
      </c>
    </row>
    <row r="17" spans="1:10" ht="48.6">
      <c r="A17" s="13" t="s">
        <v>28</v>
      </c>
      <c r="B17" s="14">
        <f>175*21</f>
        <v>3675</v>
      </c>
      <c r="C17" s="14">
        <v>2100</v>
      </c>
      <c r="D17" s="14">
        <f>50*21</f>
        <v>1050</v>
      </c>
      <c r="E17" s="14">
        <f>900*21</f>
        <v>18900</v>
      </c>
      <c r="F17" s="14">
        <f>3689*21</f>
        <v>77469</v>
      </c>
      <c r="G17" s="14">
        <f>5000*21</f>
        <v>105000</v>
      </c>
      <c r="H17" s="14">
        <f>1500*21</f>
        <v>31500</v>
      </c>
    </row>
    <row r="18" spans="1:10" ht="48.6">
      <c r="A18" s="13" t="s">
        <v>29</v>
      </c>
      <c r="B18" s="14">
        <f>175*8</f>
        <v>1400</v>
      </c>
      <c r="C18" s="14">
        <f>800</f>
        <v>800</v>
      </c>
      <c r="D18" s="14">
        <f>50*8</f>
        <v>400</v>
      </c>
      <c r="E18" s="14">
        <f>900*8</f>
        <v>7200</v>
      </c>
      <c r="F18" s="14">
        <f>3024*8</f>
        <v>24192</v>
      </c>
      <c r="G18" s="14">
        <f>5000*8</f>
        <v>40000</v>
      </c>
      <c r="H18" s="14">
        <v>0</v>
      </c>
    </row>
    <row r="19" spans="1:10" ht="48.6">
      <c r="A19" s="13" t="s">
        <v>30</v>
      </c>
      <c r="B19" s="14">
        <f>175*9</f>
        <v>1575</v>
      </c>
      <c r="C19" s="14">
        <f>900</f>
        <v>900</v>
      </c>
      <c r="D19" s="14">
        <f>450</f>
        <v>450</v>
      </c>
      <c r="E19" s="14">
        <f>8100</f>
        <v>8100</v>
      </c>
      <c r="F19" s="14">
        <f>4901*9</f>
        <v>44109</v>
      </c>
      <c r="G19" s="14">
        <f>45000</f>
        <v>45000</v>
      </c>
      <c r="H19" s="14">
        <v>0</v>
      </c>
    </row>
    <row r="20" spans="1:10" ht="48.6">
      <c r="A20" s="13" t="s">
        <v>31</v>
      </c>
      <c r="B20" s="14">
        <f>175*3</f>
        <v>525</v>
      </c>
      <c r="C20" s="14">
        <f>300</f>
        <v>300</v>
      </c>
      <c r="D20" s="14">
        <f>150</f>
        <v>150</v>
      </c>
      <c r="E20" s="14">
        <f>2700</f>
        <v>2700</v>
      </c>
      <c r="F20" s="14">
        <f>5105*3</f>
        <v>15315</v>
      </c>
      <c r="G20" s="14">
        <f>15000</f>
        <v>15000</v>
      </c>
      <c r="H20" s="14">
        <f>1500*3</f>
        <v>4500</v>
      </c>
    </row>
    <row r="21" spans="1:10" ht="48.6">
      <c r="A21" s="13" t="s">
        <v>32</v>
      </c>
      <c r="B21" s="14">
        <f>175*3</f>
        <v>525</v>
      </c>
      <c r="C21" s="14">
        <f>100*3</f>
        <v>300</v>
      </c>
      <c r="D21" s="14">
        <f>50*3</f>
        <v>150</v>
      </c>
      <c r="E21" s="14">
        <f>900*3</f>
        <v>2700</v>
      </c>
      <c r="F21" s="14">
        <f>50*3</f>
        <v>150</v>
      </c>
      <c r="G21" s="14">
        <v>0</v>
      </c>
      <c r="H21" s="14">
        <v>0</v>
      </c>
    </row>
    <row r="22" spans="1:10" ht="48.6">
      <c r="A22" s="13" t="s">
        <v>33</v>
      </c>
      <c r="B22" s="14">
        <f>175*5</f>
        <v>875</v>
      </c>
      <c r="C22" s="14">
        <f>500</f>
        <v>500</v>
      </c>
      <c r="D22" s="14">
        <f>250</f>
        <v>250</v>
      </c>
      <c r="E22" s="14">
        <f>900*5</f>
        <v>4500</v>
      </c>
      <c r="F22" s="14">
        <f>4556*5</f>
        <v>22780</v>
      </c>
      <c r="G22" s="14">
        <f>5000*5</f>
        <v>25000</v>
      </c>
      <c r="H22" s="14">
        <v>0</v>
      </c>
    </row>
    <row r="23" spans="1:10">
      <c r="A23" s="13" t="s">
        <v>34</v>
      </c>
      <c r="B23" s="14">
        <f t="shared" ref="B23:H23" si="0">SUM(B16:B22)</f>
        <v>12600</v>
      </c>
      <c r="C23" s="14">
        <f t="shared" si="0"/>
        <v>7200</v>
      </c>
      <c r="D23" s="14">
        <f t="shared" si="0"/>
        <v>3600</v>
      </c>
      <c r="E23" s="14">
        <f t="shared" si="0"/>
        <v>64800</v>
      </c>
      <c r="F23" s="14">
        <f t="shared" si="0"/>
        <v>287676</v>
      </c>
      <c r="G23" s="14">
        <f t="shared" si="0"/>
        <v>345000</v>
      </c>
      <c r="H23" s="14">
        <f t="shared" si="0"/>
        <v>70500</v>
      </c>
      <c r="I23" s="15" t="s">
        <v>35</v>
      </c>
      <c r="J23" s="16">
        <f>SUM(B23:I23)</f>
        <v>791376</v>
      </c>
    </row>
    <row r="28" spans="1:10">
      <c r="F28" s="16"/>
    </row>
  </sheetData>
  <mergeCells count="2">
    <mergeCell ref="A4:A10"/>
    <mergeCell ref="A11:D1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topLeftCell="A4" workbookViewId="0">
      <selection activeCell="B12" sqref="B12:G12"/>
    </sheetView>
  </sheetViews>
  <sheetFormatPr defaultRowHeight="16.2"/>
  <cols>
    <col min="9" max="9" width="10.44140625" bestFit="1" customWidth="1"/>
  </cols>
  <sheetData>
    <row r="1" spans="1:9">
      <c r="A1" s="1" t="s">
        <v>0</v>
      </c>
      <c r="B1" s="2">
        <v>111</v>
      </c>
      <c r="C1" s="3" t="s">
        <v>1</v>
      </c>
      <c r="D1" s="2">
        <v>1</v>
      </c>
      <c r="E1" s="3" t="s">
        <v>2</v>
      </c>
      <c r="F1" s="4" t="s">
        <v>36</v>
      </c>
    </row>
    <row r="2" spans="1:9" ht="32.4">
      <c r="A2" s="5" t="s">
        <v>4</v>
      </c>
      <c r="B2" s="6" t="s">
        <v>5</v>
      </c>
      <c r="C2" s="7" t="s">
        <v>6</v>
      </c>
      <c r="D2" s="6" t="s">
        <v>7</v>
      </c>
      <c r="E2" s="7" t="s">
        <v>8</v>
      </c>
      <c r="F2" s="8"/>
    </row>
    <row r="3" spans="1:9" ht="32.4">
      <c r="A3" s="5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9" t="s">
        <v>14</v>
      </c>
    </row>
    <row r="4" spans="1:9">
      <c r="A4" s="18" t="s">
        <v>15</v>
      </c>
      <c r="B4" s="6" t="s">
        <v>16</v>
      </c>
      <c r="C4" s="10">
        <v>6148</v>
      </c>
      <c r="D4" s="6">
        <v>9</v>
      </c>
      <c r="E4" s="10">
        <v>55332</v>
      </c>
      <c r="F4" s="8"/>
    </row>
    <row r="5" spans="1:9">
      <c r="A5" s="20"/>
      <c r="B5" s="6" t="s">
        <v>16</v>
      </c>
      <c r="C5" s="10">
        <v>5468</v>
      </c>
      <c r="D5" s="6">
        <v>13</v>
      </c>
      <c r="E5" s="10">
        <v>71084</v>
      </c>
      <c r="F5" s="8"/>
    </row>
    <row r="8" spans="1:9">
      <c r="A8" s="13" t="s">
        <v>18</v>
      </c>
      <c r="B8" s="13">
        <v>21421</v>
      </c>
      <c r="C8" s="13">
        <v>21423</v>
      </c>
      <c r="D8" s="13">
        <v>21422</v>
      </c>
      <c r="E8" s="13">
        <v>21427</v>
      </c>
      <c r="F8" s="13">
        <v>21431</v>
      </c>
      <c r="G8" s="13">
        <v>21435</v>
      </c>
    </row>
    <row r="9" spans="1:9" ht="32.4">
      <c r="A9" s="13" t="s">
        <v>19</v>
      </c>
      <c r="B9" s="13" t="s">
        <v>20</v>
      </c>
      <c r="C9" s="13" t="s">
        <v>21</v>
      </c>
      <c r="D9" s="13" t="s">
        <v>22</v>
      </c>
      <c r="E9" s="13" t="s">
        <v>23</v>
      </c>
      <c r="F9" s="13" t="s">
        <v>24</v>
      </c>
      <c r="G9" s="13" t="s">
        <v>26</v>
      </c>
    </row>
    <row r="10" spans="1:9" ht="32.4">
      <c r="A10" s="13" t="s">
        <v>37</v>
      </c>
      <c r="B10" s="14">
        <f>175*9</f>
        <v>1575</v>
      </c>
      <c r="C10" s="14">
        <f>900</f>
        <v>900</v>
      </c>
      <c r="D10" s="14">
        <f>9*50</f>
        <v>450</v>
      </c>
      <c r="E10" s="14">
        <f>9*900</f>
        <v>8100</v>
      </c>
      <c r="F10" s="14">
        <f>3923*9</f>
        <v>35307</v>
      </c>
      <c r="G10" s="14">
        <f>9000</f>
        <v>9000</v>
      </c>
    </row>
    <row r="11" spans="1:9" ht="32.4">
      <c r="A11" s="13" t="s">
        <v>38</v>
      </c>
      <c r="B11" s="14">
        <f>175*13</f>
        <v>2275</v>
      </c>
      <c r="C11" s="14">
        <f>1300</f>
        <v>1300</v>
      </c>
      <c r="D11" s="14">
        <f>13*50</f>
        <v>650</v>
      </c>
      <c r="E11" s="14">
        <f>13*900</f>
        <v>11700</v>
      </c>
      <c r="F11" s="14">
        <f>3243*13</f>
        <v>42159</v>
      </c>
      <c r="G11" s="14">
        <f>13000</f>
        <v>13000</v>
      </c>
    </row>
    <row r="12" spans="1:9">
      <c r="A12" s="13" t="s">
        <v>34</v>
      </c>
      <c r="B12" s="17">
        <f t="shared" ref="B12:G12" si="0">SUM(B10:B11)</f>
        <v>3850</v>
      </c>
      <c r="C12" s="17">
        <f t="shared" si="0"/>
        <v>2200</v>
      </c>
      <c r="D12" s="17">
        <f t="shared" si="0"/>
        <v>1100</v>
      </c>
      <c r="E12" s="17">
        <f t="shared" si="0"/>
        <v>19800</v>
      </c>
      <c r="F12" s="17">
        <f>SUM(F10:F11)</f>
        <v>77466</v>
      </c>
      <c r="G12" s="17">
        <f t="shared" si="0"/>
        <v>22000</v>
      </c>
      <c r="H12" s="15" t="s">
        <v>35</v>
      </c>
      <c r="I12" s="16">
        <f>SUM(B12:H12)</f>
        <v>126416</v>
      </c>
    </row>
  </sheetData>
  <mergeCells count="1">
    <mergeCell ref="A4:A5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"/>
  <sheetViews>
    <sheetView workbookViewId="0">
      <selection activeCell="B4" sqref="B4:H4"/>
    </sheetView>
  </sheetViews>
  <sheetFormatPr defaultRowHeight="16.2"/>
  <cols>
    <col min="6" max="6" width="10.5546875" customWidth="1"/>
    <col min="7" max="7" width="11" customWidth="1"/>
  </cols>
  <sheetData>
    <row r="1" spans="1:8">
      <c r="A1" s="13" t="s">
        <v>18</v>
      </c>
      <c r="B1" s="13">
        <v>21421</v>
      </c>
      <c r="C1" s="13">
        <v>21423</v>
      </c>
      <c r="D1" s="13">
        <v>21422</v>
      </c>
      <c r="E1" s="13">
        <v>21427</v>
      </c>
      <c r="F1" s="13">
        <v>21431</v>
      </c>
      <c r="G1" s="13">
        <v>2145</v>
      </c>
      <c r="H1" s="13">
        <v>21435</v>
      </c>
    </row>
    <row r="2" spans="1:8" ht="32.4">
      <c r="A2" s="13" t="s">
        <v>19</v>
      </c>
      <c r="B2" s="13" t="s">
        <v>20</v>
      </c>
      <c r="C2" s="13" t="s">
        <v>21</v>
      </c>
      <c r="D2" s="13" t="s">
        <v>22</v>
      </c>
      <c r="E2" s="13" t="s">
        <v>23</v>
      </c>
      <c r="F2" s="13" t="s">
        <v>24</v>
      </c>
      <c r="G2" s="13" t="s">
        <v>25</v>
      </c>
      <c r="H2" s="13" t="s">
        <v>26</v>
      </c>
    </row>
    <row r="3" spans="1:8">
      <c r="A3" s="13"/>
      <c r="B3" s="14">
        <v>12600</v>
      </c>
      <c r="C3" s="14">
        <v>7200</v>
      </c>
      <c r="D3" s="14">
        <v>3600</v>
      </c>
      <c r="E3" s="14">
        <v>64800</v>
      </c>
      <c r="F3" s="14">
        <v>287676</v>
      </c>
      <c r="G3" s="14">
        <v>345000</v>
      </c>
      <c r="H3" s="14">
        <v>70500</v>
      </c>
    </row>
    <row r="4" spans="1:8">
      <c r="A4" s="13" t="s">
        <v>34</v>
      </c>
      <c r="B4" s="14">
        <f t="shared" ref="B4:H4" si="0">SUM(B3:B3)</f>
        <v>12600</v>
      </c>
      <c r="C4" s="14">
        <f t="shared" si="0"/>
        <v>7200</v>
      </c>
      <c r="D4" s="14">
        <f t="shared" si="0"/>
        <v>3600</v>
      </c>
      <c r="E4" s="14">
        <f t="shared" si="0"/>
        <v>64800</v>
      </c>
      <c r="F4" s="14">
        <f t="shared" si="0"/>
        <v>287676</v>
      </c>
      <c r="G4" s="14">
        <f t="shared" si="0"/>
        <v>345000</v>
      </c>
      <c r="H4" s="14">
        <f t="shared" si="0"/>
        <v>70500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workbookViewId="0">
      <selection activeCell="B4" sqref="B4:G5"/>
    </sheetView>
  </sheetViews>
  <sheetFormatPr defaultRowHeight="16.2"/>
  <sheetData>
    <row r="1" spans="1:7">
      <c r="A1" s="13" t="s">
        <v>18</v>
      </c>
      <c r="B1" s="13">
        <v>21421</v>
      </c>
      <c r="C1" s="13">
        <v>21423</v>
      </c>
      <c r="D1" s="13">
        <v>21422</v>
      </c>
      <c r="E1" s="13">
        <v>21427</v>
      </c>
      <c r="F1" s="13">
        <v>21431</v>
      </c>
      <c r="G1" s="13">
        <v>21435</v>
      </c>
    </row>
    <row r="2" spans="1:7" ht="32.4">
      <c r="A2" s="13" t="s">
        <v>19</v>
      </c>
      <c r="B2" s="13" t="s">
        <v>20</v>
      </c>
      <c r="C2" s="13" t="s">
        <v>21</v>
      </c>
      <c r="D2" s="13" t="s">
        <v>22</v>
      </c>
      <c r="E2" s="13" t="s">
        <v>23</v>
      </c>
      <c r="F2" s="13" t="s">
        <v>24</v>
      </c>
      <c r="G2" s="13" t="s">
        <v>26</v>
      </c>
    </row>
    <row r="3" spans="1:7">
      <c r="A3" s="13"/>
      <c r="B3" s="14">
        <v>3850</v>
      </c>
      <c r="C3" s="14">
        <v>2200</v>
      </c>
      <c r="D3" s="14">
        <v>1100</v>
      </c>
      <c r="E3" s="14">
        <v>19800</v>
      </c>
      <c r="F3" s="14">
        <v>77466</v>
      </c>
      <c r="G3" s="14">
        <v>22000</v>
      </c>
    </row>
    <row r="4" spans="1:7">
      <c r="A4" s="13" t="s">
        <v>34</v>
      </c>
      <c r="B4" s="17">
        <f t="shared" ref="B4:G4" si="0">SUM(B3:B3)</f>
        <v>3850</v>
      </c>
      <c r="C4" s="17">
        <f t="shared" si="0"/>
        <v>2200</v>
      </c>
      <c r="D4" s="17">
        <f t="shared" si="0"/>
        <v>1100</v>
      </c>
      <c r="E4" s="17">
        <f t="shared" si="0"/>
        <v>19800</v>
      </c>
      <c r="F4" s="17">
        <f t="shared" si="0"/>
        <v>77466</v>
      </c>
      <c r="G4" s="17">
        <f t="shared" si="0"/>
        <v>22000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111-1日間學生代辦費收入明細</vt:lpstr>
      <vt:lpstr>111-1夜間學生代辦費收入明細</vt:lpstr>
      <vt:lpstr>111-1日間學生代辦費支出明細表</vt:lpstr>
      <vt:lpstr>111-1夜間學生代辦費支出明細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2023-05-24T01:26:31Z</dcterms:created>
  <dcterms:modified xsi:type="dcterms:W3CDTF">2023-09-23T01:33:45Z</dcterms:modified>
</cp:coreProperties>
</file>