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9128" windowHeight="7320"/>
  </bookViews>
  <sheets>
    <sheet name="111-2日間學生代辦費收入明細表" sheetId="1" r:id="rId1"/>
    <sheet name="111-2夜間學生代辦費收入明細表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2"/>
  <c r="B13"/>
  <c r="G12"/>
  <c r="G13" s="1"/>
  <c r="F12"/>
  <c r="E12"/>
  <c r="D12"/>
  <c r="H12" s="1"/>
  <c r="C12"/>
  <c r="B12"/>
  <c r="H11"/>
  <c r="F11"/>
  <c r="E11"/>
  <c r="E13" s="1"/>
  <c r="D11"/>
  <c r="D13" s="1"/>
  <c r="C11"/>
  <c r="C13" s="1"/>
  <c r="B11"/>
  <c r="D6"/>
  <c r="E5"/>
  <c r="E6" s="1"/>
  <c r="F23" i="1"/>
  <c r="B23"/>
  <c r="I22"/>
  <c r="H22"/>
  <c r="G22"/>
  <c r="F22"/>
  <c r="E22"/>
  <c r="D22"/>
  <c r="C22"/>
  <c r="B22"/>
  <c r="J22" s="1"/>
  <c r="H21"/>
  <c r="G21"/>
  <c r="F21"/>
  <c r="E21"/>
  <c r="D21"/>
  <c r="C21"/>
  <c r="B21"/>
  <c r="J21" s="1"/>
  <c r="I20"/>
  <c r="G20"/>
  <c r="F20"/>
  <c r="E20"/>
  <c r="D20"/>
  <c r="C20"/>
  <c r="B20"/>
  <c r="J20" s="1"/>
  <c r="I19"/>
  <c r="G19"/>
  <c r="F19"/>
  <c r="E19"/>
  <c r="D19"/>
  <c r="C19"/>
  <c r="C23" s="1"/>
  <c r="B19"/>
  <c r="J19" s="1"/>
  <c r="I18"/>
  <c r="I23" s="1"/>
  <c r="E18"/>
  <c r="D18"/>
  <c r="C18"/>
  <c r="B18"/>
  <c r="J18" s="1"/>
  <c r="H17"/>
  <c r="H23" s="1"/>
  <c r="G17"/>
  <c r="F17"/>
  <c r="E17"/>
  <c r="J17" s="1"/>
  <c r="D17"/>
  <c r="C17"/>
  <c r="B17"/>
  <c r="J16"/>
  <c r="G16"/>
  <c r="G23" s="1"/>
  <c r="F16"/>
  <c r="E16"/>
  <c r="E23" s="1"/>
  <c r="D16"/>
  <c r="D23" s="1"/>
  <c r="C16"/>
  <c r="B16"/>
  <c r="D11"/>
  <c r="E10"/>
  <c r="E9"/>
  <c r="E8"/>
  <c r="E7"/>
  <c r="E6"/>
  <c r="E5"/>
  <c r="E4"/>
  <c r="E11" s="1"/>
  <c r="H13" i="2" l="1"/>
  <c r="J23" i="1"/>
</calcChain>
</file>

<file path=xl/sharedStrings.xml><?xml version="1.0" encoding="utf-8"?>
<sst xmlns="http://schemas.openxmlformats.org/spreadsheetml/2006/main" count="83" uniqueCount="53">
  <si>
    <t>學年度</t>
  </si>
  <si>
    <t>學期</t>
  </si>
  <si>
    <t>部別</t>
  </si>
  <si>
    <t>日間部</t>
    <phoneticPr fontId="2" type="noConversion"/>
  </si>
  <si>
    <t>費用類別</t>
  </si>
  <si>
    <t>註冊費</t>
  </si>
  <si>
    <t>應繳日期</t>
  </si>
  <si>
    <t>112/02/28</t>
  </si>
  <si>
    <t>學校入帳帳號</t>
  </si>
  <si>
    <t>費用名稱</t>
  </si>
  <si>
    <t>班級</t>
    <phoneticPr fontId="2" type="noConversion"/>
  </si>
  <si>
    <t>收費標準金額</t>
  </si>
  <si>
    <t>學生人數</t>
  </si>
  <si>
    <t>總金額</t>
  </si>
  <si>
    <t>備註</t>
  </si>
  <si>
    <t>代辦費用 (含平安保險)</t>
  </si>
  <si>
    <t>時尚造型科3年級</t>
    <phoneticPr fontId="2" type="noConversion"/>
  </si>
  <si>
    <t>階梯式餐飲科2年級</t>
    <phoneticPr fontId="3" type="noConversion"/>
  </si>
  <si>
    <t>實技班汽車修護科3年級</t>
    <phoneticPr fontId="3" type="noConversion"/>
  </si>
  <si>
    <t>階梯式餐飲科3年級</t>
    <phoneticPr fontId="3" type="noConversion"/>
  </si>
  <si>
    <t>階梯式汽車科2年級</t>
    <phoneticPr fontId="3" type="noConversion"/>
  </si>
  <si>
    <t>實用技能班餐飲科2年級</t>
  </si>
  <si>
    <t>實用技能班餐飲科3年級</t>
    <phoneticPr fontId="3" type="noConversion"/>
  </si>
  <si>
    <t>合計</t>
  </si>
  <si>
    <t>科目</t>
    <phoneticPr fontId="3" type="noConversion"/>
  </si>
  <si>
    <t>科目</t>
    <phoneticPr fontId="3" type="noConversion"/>
  </si>
  <si>
    <t>項目:</t>
    <phoneticPr fontId="3" type="noConversion"/>
  </si>
  <si>
    <t>項目:</t>
    <phoneticPr fontId="3" type="noConversion"/>
  </si>
  <si>
    <t>學生保險</t>
    <phoneticPr fontId="3" type="noConversion"/>
  </si>
  <si>
    <t>學生保險</t>
    <phoneticPr fontId="3" type="noConversion"/>
  </si>
  <si>
    <t>家長會費</t>
    <phoneticPr fontId="3" type="noConversion"/>
  </si>
  <si>
    <t>家長會費</t>
    <phoneticPr fontId="3" type="noConversion"/>
  </si>
  <si>
    <t>班級費</t>
    <phoneticPr fontId="3" type="noConversion"/>
  </si>
  <si>
    <t>班級費</t>
    <phoneticPr fontId="3" type="noConversion"/>
  </si>
  <si>
    <t>冷氣費</t>
    <phoneticPr fontId="3" type="noConversion"/>
  </si>
  <si>
    <t>冷氣費</t>
    <phoneticPr fontId="3" type="noConversion"/>
  </si>
  <si>
    <t>書籍費</t>
    <phoneticPr fontId="3" type="noConversion"/>
  </si>
  <si>
    <t>書籍費</t>
    <phoneticPr fontId="3" type="noConversion"/>
  </si>
  <si>
    <t>團膳費</t>
    <phoneticPr fontId="3" type="noConversion"/>
  </si>
  <si>
    <t>丙檢費</t>
    <phoneticPr fontId="3" type="noConversion"/>
  </si>
  <si>
    <t>畢業紀念冊</t>
    <phoneticPr fontId="3" type="noConversion"/>
  </si>
  <si>
    <t>畢業紀念冊</t>
    <phoneticPr fontId="3" type="noConversion"/>
  </si>
  <si>
    <t>合計:</t>
    <phoneticPr fontId="3" type="noConversion"/>
  </si>
  <si>
    <t>合計:</t>
    <phoneticPr fontId="3" type="noConversion"/>
  </si>
  <si>
    <t>-</t>
    <phoneticPr fontId="2" type="noConversion"/>
  </si>
  <si>
    <t>實用技能班餐飲科2年級</t>
    <phoneticPr fontId="3" type="noConversion"/>
  </si>
  <si>
    <t>實用技能班餐飲科3年級</t>
  </si>
  <si>
    <t>夜間部</t>
    <phoneticPr fontId="2" type="noConversion"/>
  </si>
  <si>
    <t>班級</t>
    <phoneticPr fontId="2" type="noConversion"/>
  </si>
  <si>
    <t>進修部餐飲科2年級</t>
  </si>
  <si>
    <t>進修部餐飲科3年級</t>
  </si>
  <si>
    <t>進修部餐飲科2年級</t>
    <phoneticPr fontId="3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</si>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</sst>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_-[$$-404]* #,##0_-;\-[$$-404]* #,##0_-;_-[$$-404]* &quot;-&quot;??_-;_-@_-"/>
  </numFmts>
  <fonts count="5">
    <font>
      <sz val="12"/>
      <color theme="1"/>
      <name val="新細明體"/>
      <family val="2"/>
      <charset val="136"/>
      <scheme val="minor"/>
    </font>
    <font>
      <sz val="12"/>
      <color rgb="FF99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4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medium">
        <color rgb="FF000000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0" fillId="3" borderId="18" xfId="0" applyNumberForma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I6" sqref="I6"/>
    </sheetView>
  </sheetViews>
  <sheetFormatPr defaultRowHeight="16.2"/>
  <cols>
    <col min="5" max="5" width="9.44140625" bestFit="1" customWidth="1"/>
    <col min="6" max="6" width="10.6640625" customWidth="1"/>
    <col min="7" max="7" width="10.44140625" customWidth="1"/>
    <col min="8" max="8" width="9.44140625" bestFit="1" customWidth="1"/>
    <col min="9" max="9" width="11.109375" bestFit="1" customWidth="1"/>
    <col min="10" max="10" width="10.44140625" bestFit="1" customWidth="1"/>
  </cols>
  <sheetData>
    <row r="1" spans="1:10">
      <c r="A1" s="1" t="s">
        <v>0</v>
      </c>
      <c r="B1" s="2">
        <v>111</v>
      </c>
      <c r="C1" s="3" t="s">
        <v>1</v>
      </c>
      <c r="D1" s="2">
        <v>2</v>
      </c>
      <c r="E1" s="3" t="s">
        <v>2</v>
      </c>
      <c r="F1" s="4" t="s">
        <v>3</v>
      </c>
    </row>
    <row r="2" spans="1:10" ht="32.4">
      <c r="A2" s="5" t="s">
        <v>4</v>
      </c>
      <c r="B2" s="6" t="s">
        <v>5</v>
      </c>
      <c r="C2" s="7" t="s">
        <v>6</v>
      </c>
      <c r="D2" s="8" t="s">
        <v>7</v>
      </c>
      <c r="E2" s="7" t="s">
        <v>8</v>
      </c>
      <c r="F2" s="9"/>
    </row>
    <row r="3" spans="1:10" ht="32.4">
      <c r="A3" s="10" t="s">
        <v>9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</row>
    <row r="4" spans="1:10" ht="48.6">
      <c r="A4" s="13" t="s">
        <v>15</v>
      </c>
      <c r="B4" s="10" t="s">
        <v>16</v>
      </c>
      <c r="C4" s="14">
        <v>8792</v>
      </c>
      <c r="D4" s="15">
        <v>5</v>
      </c>
      <c r="E4" s="16">
        <f t="shared" ref="E4" si="0">C4*D4</f>
        <v>43960</v>
      </c>
      <c r="F4" s="9"/>
    </row>
    <row r="5" spans="1:10" ht="48.6">
      <c r="A5" s="17"/>
      <c r="B5" s="10" t="s">
        <v>17</v>
      </c>
      <c r="C5" s="16">
        <v>10175</v>
      </c>
      <c r="D5" s="18">
        <v>2</v>
      </c>
      <c r="E5" s="16">
        <f>C5*D5</f>
        <v>20350</v>
      </c>
      <c r="F5" s="9"/>
    </row>
    <row r="6" spans="1:10" ht="64.8">
      <c r="A6" s="17"/>
      <c r="B6" s="10" t="s">
        <v>18</v>
      </c>
      <c r="C6" s="16">
        <v>7726</v>
      </c>
      <c r="D6" s="18">
        <v>8</v>
      </c>
      <c r="E6" s="16">
        <f t="shared" ref="E6:E8" si="1">C6*D6</f>
        <v>61808</v>
      </c>
      <c r="F6" s="9"/>
    </row>
    <row r="7" spans="1:10" ht="48.6">
      <c r="A7" s="17"/>
      <c r="B7" s="10" t="s">
        <v>19</v>
      </c>
      <c r="C7" s="16">
        <v>2725</v>
      </c>
      <c r="D7" s="18">
        <v>3</v>
      </c>
      <c r="E7" s="16">
        <f t="shared" si="1"/>
        <v>8175</v>
      </c>
      <c r="F7" s="9"/>
    </row>
    <row r="8" spans="1:10" ht="48.6">
      <c r="A8" s="17"/>
      <c r="B8" s="10" t="s">
        <v>20</v>
      </c>
      <c r="C8" s="16">
        <v>9853</v>
      </c>
      <c r="D8" s="18">
        <v>7</v>
      </c>
      <c r="E8" s="16">
        <f t="shared" si="1"/>
        <v>68971</v>
      </c>
      <c r="F8" s="9"/>
    </row>
    <row r="9" spans="1:10" ht="64.8">
      <c r="A9" s="17"/>
      <c r="B9" s="19" t="s">
        <v>21</v>
      </c>
      <c r="C9" s="20">
        <v>10175</v>
      </c>
      <c r="D9" s="20">
        <v>22</v>
      </c>
      <c r="E9" s="21">
        <f>C9*D9</f>
        <v>223850</v>
      </c>
      <c r="F9" s="9"/>
    </row>
    <row r="10" spans="1:10" ht="64.8">
      <c r="A10" s="17"/>
      <c r="B10" s="22" t="s">
        <v>22</v>
      </c>
      <c r="C10" s="23">
        <v>8367</v>
      </c>
      <c r="D10" s="24">
        <v>20</v>
      </c>
      <c r="E10" s="25">
        <f>C10*D10</f>
        <v>167340</v>
      </c>
      <c r="F10" s="9"/>
    </row>
    <row r="11" spans="1:10">
      <c r="A11" s="26" t="s">
        <v>23</v>
      </c>
      <c r="B11" s="26"/>
      <c r="C11" s="26"/>
      <c r="D11" s="10">
        <f>SUM(D4:D10)</f>
        <v>67</v>
      </c>
      <c r="E11" s="27">
        <f>SUM(E4:E10)</f>
        <v>594454</v>
      </c>
      <c r="F11" s="28"/>
    </row>
    <row r="14" spans="1:10">
      <c r="A14" s="10" t="s">
        <v>25</v>
      </c>
      <c r="B14" s="10">
        <v>21421</v>
      </c>
      <c r="C14" s="10">
        <v>21423</v>
      </c>
      <c r="D14" s="10">
        <v>21422</v>
      </c>
      <c r="E14" s="10">
        <v>21427</v>
      </c>
      <c r="F14" s="10">
        <v>21431</v>
      </c>
      <c r="G14" s="10">
        <v>2145</v>
      </c>
      <c r="H14" s="10">
        <v>21435</v>
      </c>
      <c r="I14" s="10">
        <v>21434</v>
      </c>
    </row>
    <row r="15" spans="1:10" ht="32.4">
      <c r="A15" s="10" t="s">
        <v>27</v>
      </c>
      <c r="B15" s="10" t="s">
        <v>29</v>
      </c>
      <c r="C15" s="10" t="s">
        <v>31</v>
      </c>
      <c r="D15" s="10" t="s">
        <v>33</v>
      </c>
      <c r="E15" s="10" t="s">
        <v>35</v>
      </c>
      <c r="F15" s="10" t="s">
        <v>37</v>
      </c>
      <c r="G15" s="10" t="s">
        <v>38</v>
      </c>
      <c r="H15" s="10" t="s">
        <v>39</v>
      </c>
      <c r="I15" s="10" t="s">
        <v>41</v>
      </c>
      <c r="J15" s="29" t="s">
        <v>43</v>
      </c>
    </row>
    <row r="16" spans="1:10" ht="48.6">
      <c r="A16" s="10" t="s">
        <v>20</v>
      </c>
      <c r="B16" s="30">
        <f>175*7</f>
        <v>1225</v>
      </c>
      <c r="C16" s="30">
        <f>100*7</f>
        <v>700</v>
      </c>
      <c r="D16" s="30">
        <f>7*50</f>
        <v>350</v>
      </c>
      <c r="E16" s="30">
        <f>7*900</f>
        <v>6300</v>
      </c>
      <c r="F16" s="30">
        <f>7*3828</f>
        <v>26796</v>
      </c>
      <c r="G16" s="30">
        <f>7*4800</f>
        <v>33600</v>
      </c>
      <c r="H16" s="30" t="s">
        <v>44</v>
      </c>
      <c r="I16" s="31" t="s">
        <v>44</v>
      </c>
      <c r="J16" s="32">
        <f t="shared" ref="J16:J23" si="2">SUM(B16:I16)</f>
        <v>68971</v>
      </c>
    </row>
    <row r="17" spans="1:10" ht="48.6">
      <c r="A17" s="10" t="s">
        <v>17</v>
      </c>
      <c r="B17" s="30">
        <f>175*2</f>
        <v>350</v>
      </c>
      <c r="C17" s="30">
        <f>100*2</f>
        <v>200</v>
      </c>
      <c r="D17" s="30">
        <f>50*2</f>
        <v>100</v>
      </c>
      <c r="E17" s="30">
        <f>900*2</f>
        <v>1800</v>
      </c>
      <c r="F17" s="30">
        <f>2650*2</f>
        <v>5300</v>
      </c>
      <c r="G17" s="30">
        <f>4800*2</f>
        <v>9600</v>
      </c>
      <c r="H17" s="30">
        <f>1500*2</f>
        <v>3000</v>
      </c>
      <c r="I17" s="31" t="s">
        <v>44</v>
      </c>
      <c r="J17" s="32">
        <f t="shared" si="2"/>
        <v>20350</v>
      </c>
    </row>
    <row r="18" spans="1:10" ht="48.6">
      <c r="A18" s="10" t="s">
        <v>19</v>
      </c>
      <c r="B18" s="30">
        <f>175*3</f>
        <v>525</v>
      </c>
      <c r="C18" s="30">
        <f>100*3</f>
        <v>300</v>
      </c>
      <c r="D18" s="30">
        <f>50*3</f>
        <v>150</v>
      </c>
      <c r="E18" s="30">
        <f>900*3</f>
        <v>2700</v>
      </c>
      <c r="F18" s="30" t="s">
        <v>44</v>
      </c>
      <c r="G18" s="30" t="s">
        <v>44</v>
      </c>
      <c r="H18" s="30" t="s">
        <v>44</v>
      </c>
      <c r="I18" s="33">
        <f>1500*3</f>
        <v>4500</v>
      </c>
      <c r="J18" s="32">
        <f t="shared" si="2"/>
        <v>8175</v>
      </c>
    </row>
    <row r="19" spans="1:10" ht="48.6">
      <c r="A19" s="10" t="s">
        <v>16</v>
      </c>
      <c r="B19" s="30">
        <f>175*5</f>
        <v>875</v>
      </c>
      <c r="C19" s="30">
        <f>100*5</f>
        <v>500</v>
      </c>
      <c r="D19" s="30">
        <f>50*5</f>
        <v>250</v>
      </c>
      <c r="E19" s="30">
        <f>900*5</f>
        <v>4500</v>
      </c>
      <c r="F19" s="30">
        <f>2267*5</f>
        <v>11335</v>
      </c>
      <c r="G19" s="30">
        <f>3800*5</f>
        <v>19000</v>
      </c>
      <c r="H19" s="30" t="s">
        <v>44</v>
      </c>
      <c r="I19" s="30">
        <f>1500*5</f>
        <v>7500</v>
      </c>
      <c r="J19" s="32">
        <f t="shared" si="2"/>
        <v>43960</v>
      </c>
    </row>
    <row r="20" spans="1:10" ht="64.8">
      <c r="A20" s="10" t="s">
        <v>18</v>
      </c>
      <c r="B20" s="30">
        <f>175*8</f>
        <v>1400</v>
      </c>
      <c r="C20" s="30">
        <f>100*8</f>
        <v>800</v>
      </c>
      <c r="D20" s="30">
        <f>50*8</f>
        <v>400</v>
      </c>
      <c r="E20" s="30">
        <f>900*8</f>
        <v>7200</v>
      </c>
      <c r="F20" s="30">
        <f>1201*8</f>
        <v>9608</v>
      </c>
      <c r="G20" s="30">
        <f>3800*8</f>
        <v>30400</v>
      </c>
      <c r="H20" s="30">
        <v>0</v>
      </c>
      <c r="I20" s="30">
        <f>1500*8</f>
        <v>12000</v>
      </c>
      <c r="J20" s="32">
        <f t="shared" si="2"/>
        <v>61808</v>
      </c>
    </row>
    <row r="21" spans="1:10" ht="64.8">
      <c r="A21" s="10" t="s">
        <v>45</v>
      </c>
      <c r="B21" s="30">
        <f>175*22</f>
        <v>3850</v>
      </c>
      <c r="C21" s="30">
        <f>100*22</f>
        <v>2200</v>
      </c>
      <c r="D21" s="30">
        <f>50*22</f>
        <v>1100</v>
      </c>
      <c r="E21" s="30">
        <f>900*22</f>
        <v>19800</v>
      </c>
      <c r="F21" s="30">
        <f>2650*22</f>
        <v>58300</v>
      </c>
      <c r="G21" s="30">
        <f>4800*22</f>
        <v>105600</v>
      </c>
      <c r="H21" s="30">
        <f>1500*22</f>
        <v>33000</v>
      </c>
      <c r="I21" s="31" t="s">
        <v>44</v>
      </c>
      <c r="J21" s="32">
        <f t="shared" si="2"/>
        <v>223850</v>
      </c>
    </row>
    <row r="22" spans="1:10" ht="64.8">
      <c r="A22" s="10" t="s">
        <v>46</v>
      </c>
      <c r="B22" s="30">
        <f>175*20</f>
        <v>3500</v>
      </c>
      <c r="C22" s="30">
        <f>100*20</f>
        <v>2000</v>
      </c>
      <c r="D22" s="30">
        <f>50*20</f>
        <v>1000</v>
      </c>
      <c r="E22" s="30">
        <f>900*20</f>
        <v>18000</v>
      </c>
      <c r="F22" s="30">
        <f>342*20</f>
        <v>6840</v>
      </c>
      <c r="G22" s="30">
        <f>3800*20</f>
        <v>76000</v>
      </c>
      <c r="H22" s="30">
        <f>1500*20</f>
        <v>30000</v>
      </c>
      <c r="I22" s="30">
        <f>1500*20</f>
        <v>30000</v>
      </c>
      <c r="J22" s="32">
        <f t="shared" si="2"/>
        <v>167340</v>
      </c>
    </row>
    <row r="23" spans="1:10">
      <c r="A23" s="10" t="s">
        <v>43</v>
      </c>
      <c r="B23" s="30">
        <f t="shared" ref="B23:I23" si="3">SUM(B16:B22)</f>
        <v>11725</v>
      </c>
      <c r="C23" s="30">
        <f t="shared" si="3"/>
        <v>6700</v>
      </c>
      <c r="D23" s="30">
        <f t="shared" si="3"/>
        <v>3350</v>
      </c>
      <c r="E23" s="30">
        <f t="shared" si="3"/>
        <v>60300</v>
      </c>
      <c r="F23" s="30">
        <f t="shared" si="3"/>
        <v>118179</v>
      </c>
      <c r="G23" s="30">
        <f t="shared" si="3"/>
        <v>274200</v>
      </c>
      <c r="H23" s="30">
        <f t="shared" si="3"/>
        <v>66000</v>
      </c>
      <c r="I23" s="30">
        <f t="shared" si="3"/>
        <v>54000</v>
      </c>
      <c r="J23" s="32">
        <f t="shared" si="2"/>
        <v>594454</v>
      </c>
    </row>
    <row r="25" spans="1:10">
      <c r="J25" s="34"/>
    </row>
  </sheetData>
  <mergeCells count="2">
    <mergeCell ref="A4:A10"/>
    <mergeCell ref="A11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opLeftCell="A7" workbookViewId="0">
      <selection activeCell="J15" sqref="J15"/>
    </sheetView>
  </sheetViews>
  <sheetFormatPr defaultRowHeight="16.2"/>
  <cols>
    <col min="6" max="6" width="10.6640625" customWidth="1"/>
    <col min="7" max="7" width="12.21875" bestFit="1" customWidth="1"/>
    <col min="8" max="8" width="9.44140625" bestFit="1" customWidth="1"/>
  </cols>
  <sheetData>
    <row r="1" spans="1:8">
      <c r="A1" s="1" t="s">
        <v>0</v>
      </c>
      <c r="B1" s="2">
        <v>111</v>
      </c>
      <c r="C1" s="3" t="s">
        <v>1</v>
      </c>
      <c r="D1" s="2">
        <v>2</v>
      </c>
      <c r="E1" s="3" t="s">
        <v>2</v>
      </c>
      <c r="F1" s="4" t="s">
        <v>47</v>
      </c>
    </row>
    <row r="2" spans="1:8" ht="32.4">
      <c r="A2" s="35" t="s">
        <v>4</v>
      </c>
      <c r="B2" s="8" t="s">
        <v>5</v>
      </c>
      <c r="C2" s="7" t="s">
        <v>6</v>
      </c>
      <c r="D2" s="8" t="s">
        <v>7</v>
      </c>
      <c r="E2" s="7" t="s">
        <v>8</v>
      </c>
      <c r="F2" s="9"/>
    </row>
    <row r="3" spans="1:8" ht="32.4">
      <c r="A3" s="5" t="s">
        <v>9</v>
      </c>
      <c r="B3" s="11" t="s">
        <v>48</v>
      </c>
      <c r="C3" s="7" t="s">
        <v>11</v>
      </c>
      <c r="D3" s="7" t="s">
        <v>12</v>
      </c>
      <c r="E3" s="7" t="s">
        <v>13</v>
      </c>
      <c r="F3" s="36" t="s">
        <v>14</v>
      </c>
    </row>
    <row r="4" spans="1:8" ht="54" customHeight="1">
      <c r="A4" s="37" t="s">
        <v>15</v>
      </c>
      <c r="B4" s="38" t="s">
        <v>49</v>
      </c>
      <c r="C4" s="39">
        <v>4733</v>
      </c>
      <c r="D4" s="18">
        <v>8</v>
      </c>
      <c r="E4" s="16">
        <v>37864</v>
      </c>
      <c r="F4" s="9"/>
    </row>
    <row r="5" spans="1:8" ht="54.6" customHeight="1">
      <c r="A5" s="40"/>
      <c r="B5" s="41" t="s">
        <v>50</v>
      </c>
      <c r="C5" s="42">
        <v>5435</v>
      </c>
      <c r="D5" s="43">
        <v>8</v>
      </c>
      <c r="E5" s="44">
        <f>C5*D5</f>
        <v>43480</v>
      </c>
      <c r="F5" s="9"/>
    </row>
    <row r="6" spans="1:8">
      <c r="A6" s="26" t="s">
        <v>23</v>
      </c>
      <c r="B6" s="26"/>
      <c r="C6" s="26"/>
      <c r="D6" s="10">
        <f>SUM(D4:D5)</f>
        <v>16</v>
      </c>
      <c r="E6" s="27">
        <f>SUM(E4:E5)</f>
        <v>81344</v>
      </c>
      <c r="F6" s="28"/>
    </row>
    <row r="9" spans="1:8">
      <c r="A9" s="10" t="s">
        <v>24</v>
      </c>
      <c r="B9" s="10">
        <v>21421</v>
      </c>
      <c r="C9" s="10">
        <v>21423</v>
      </c>
      <c r="D9" s="10">
        <v>21422</v>
      </c>
      <c r="E9" s="10">
        <v>21427</v>
      </c>
      <c r="F9" s="10">
        <v>21431</v>
      </c>
      <c r="G9" s="10">
        <v>21434</v>
      </c>
    </row>
    <row r="10" spans="1:8" ht="32.4">
      <c r="A10" s="10" t="s">
        <v>26</v>
      </c>
      <c r="B10" s="10" t="s">
        <v>28</v>
      </c>
      <c r="C10" s="10" t="s">
        <v>30</v>
      </c>
      <c r="D10" s="10" t="s">
        <v>32</v>
      </c>
      <c r="E10" s="10" t="s">
        <v>34</v>
      </c>
      <c r="F10" s="10" t="s">
        <v>36</v>
      </c>
      <c r="G10" s="10" t="s">
        <v>40</v>
      </c>
      <c r="H10" s="29" t="s">
        <v>42</v>
      </c>
    </row>
    <row r="11" spans="1:8" ht="48.6">
      <c r="A11" s="10" t="s">
        <v>51</v>
      </c>
      <c r="B11" s="30">
        <f>175*8</f>
        <v>1400</v>
      </c>
      <c r="C11" s="30">
        <f>100*8</f>
        <v>800</v>
      </c>
      <c r="D11" s="30">
        <f>8*50</f>
        <v>400</v>
      </c>
      <c r="E11" s="30">
        <f>8*900</f>
        <v>7200</v>
      </c>
      <c r="F11" s="30">
        <f>8*3508</f>
        <v>28064</v>
      </c>
      <c r="G11" s="31" t="s">
        <v>52</v>
      </c>
      <c r="H11" s="32">
        <f>SUM(B11:F11)</f>
        <v>37864</v>
      </c>
    </row>
    <row r="12" spans="1:8" ht="48.6">
      <c r="A12" s="10" t="s">
        <v>50</v>
      </c>
      <c r="B12" s="30">
        <f>175*8</f>
        <v>1400</v>
      </c>
      <c r="C12" s="30">
        <f>100*8</f>
        <v>800</v>
      </c>
      <c r="D12" s="30">
        <f>50*8</f>
        <v>400</v>
      </c>
      <c r="E12" s="30">
        <f>900*8</f>
        <v>7200</v>
      </c>
      <c r="F12" s="30">
        <f>2710*8</f>
        <v>21680</v>
      </c>
      <c r="G12" s="33">
        <f>1500*8</f>
        <v>12000</v>
      </c>
      <c r="H12" s="32">
        <f>SUM(B12:G12)</f>
        <v>43480</v>
      </c>
    </row>
    <row r="13" spans="1:8">
      <c r="A13" s="10" t="s">
        <v>42</v>
      </c>
      <c r="B13" s="30">
        <f t="shared" ref="B13:H13" si="0">SUM(B11:B12)</f>
        <v>2800</v>
      </c>
      <c r="C13" s="30">
        <f t="shared" si="0"/>
        <v>1600</v>
      </c>
      <c r="D13" s="30">
        <f t="shared" si="0"/>
        <v>800</v>
      </c>
      <c r="E13" s="30">
        <f t="shared" si="0"/>
        <v>14400</v>
      </c>
      <c r="F13" s="30">
        <f t="shared" si="0"/>
        <v>49744</v>
      </c>
      <c r="G13" s="30">
        <f t="shared" si="0"/>
        <v>12000</v>
      </c>
      <c r="H13" s="32">
        <f t="shared" si="0"/>
        <v>81344</v>
      </c>
    </row>
  </sheetData>
  <mergeCells count="2">
    <mergeCell ref="A4:A5"/>
    <mergeCell ref="A6:C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111-2日間學生代辦費收入明細表</vt:lpstr>
      <vt:lpstr>111-2夜間學生代辦費收入明細表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2023-05-24T01:23:40Z</dcterms:created>
  <dcterms:modified xsi:type="dcterms:W3CDTF">2023-05-24T01:25:28Z</dcterms:modified>
</cp:coreProperties>
</file>